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75"/>
  </bookViews>
  <sheets>
    <sheet name="Tabelle1" sheetId="1" r:id="rId1"/>
    <sheet name="Tabelle2" sheetId="2" r:id="rId2"/>
    <sheet name="Tabelle3" sheetId="3" r:id="rId3"/>
  </sheets>
  <calcPr calcId="179017"/>
</workbook>
</file>

<file path=xl/calcChain.xml><?xml version="1.0" encoding="utf-8"?>
<calcChain xmlns="http://schemas.openxmlformats.org/spreadsheetml/2006/main">
  <c r="D37" i="1" l="1"/>
  <c r="D36" i="1"/>
  <c r="D35" i="1"/>
  <c r="D32" i="1"/>
  <c r="D31" i="1"/>
  <c r="D30" i="1"/>
  <c r="B42" i="1"/>
  <c r="D42" i="1" l="1"/>
  <c r="C38" i="1"/>
  <c r="C40" i="1" s="1"/>
  <c r="C44" i="1" s="1"/>
  <c r="B33" i="1"/>
  <c r="B23" i="1"/>
  <c r="B40" i="1" l="1"/>
  <c r="B44" i="1" s="1"/>
  <c r="B16" i="1"/>
  <c r="B20" i="1" s="1"/>
  <c r="F42" i="1" s="1"/>
  <c r="G32" i="1"/>
  <c r="G37" i="1"/>
  <c r="G30" i="1"/>
  <c r="G35" i="1"/>
  <c r="G31" i="1"/>
  <c r="G36" i="1"/>
  <c r="D38" i="1"/>
  <c r="D33" i="1"/>
  <c r="F30" i="1" l="1"/>
  <c r="F32" i="1"/>
  <c r="E37" i="1"/>
  <c r="F31" i="1"/>
  <c r="E36" i="1"/>
  <c r="F37" i="1"/>
  <c r="F36" i="1"/>
  <c r="F35" i="1"/>
  <c r="F38" i="1" s="1"/>
  <c r="B22" i="1"/>
  <c r="E35" i="1"/>
  <c r="G38" i="1"/>
  <c r="G33" i="1"/>
  <c r="D40" i="1"/>
  <c r="D44" i="1" s="1"/>
  <c r="F33" i="1" l="1"/>
  <c r="F40" i="1" s="1"/>
  <c r="F44" i="1" s="1"/>
  <c r="E38" i="1"/>
  <c r="E44" i="1" s="1"/>
  <c r="H42" i="1"/>
  <c r="H30" i="1"/>
  <c r="H37" i="1"/>
  <c r="H36" i="1"/>
  <c r="H35" i="1"/>
  <c r="H32" i="1"/>
  <c r="H31" i="1"/>
  <c r="G40" i="1"/>
  <c r="H33" i="1" l="1"/>
  <c r="H38" i="1"/>
  <c r="H40" i="1" l="1"/>
  <c r="H44" i="1" s="1"/>
</calcChain>
</file>

<file path=xl/sharedStrings.xml><?xml version="1.0" encoding="utf-8"?>
<sst xmlns="http://schemas.openxmlformats.org/spreadsheetml/2006/main" count="36" uniqueCount="32">
  <si>
    <t>Cap Table […] AG</t>
  </si>
  <si>
    <t>Pre-Money Valuation</t>
  </si>
  <si>
    <t>Price per Share</t>
  </si>
  <si>
    <t>Investment Amount</t>
  </si>
  <si>
    <t>Post Money Valuation</t>
  </si>
  <si>
    <t>Investor 1</t>
  </si>
  <si>
    <t>Investor 2</t>
  </si>
  <si>
    <t>Investor 3</t>
  </si>
  <si>
    <t>Total Investors</t>
  </si>
  <si>
    <t>Existing Shareholder 1</t>
  </si>
  <si>
    <t>Existing Shareholder 2</t>
  </si>
  <si>
    <t>Existing Shareholder 3</t>
  </si>
  <si>
    <t>Total Existing Shareholders</t>
  </si>
  <si>
    <t>Option Pool</t>
  </si>
  <si>
    <t>Common Shares</t>
  </si>
  <si>
    <t>Nominal Value</t>
  </si>
  <si>
    <t>Agio</t>
  </si>
  <si>
    <t>% (undiluted)</t>
  </si>
  <si>
    <t>% (fully diluted)</t>
  </si>
  <si>
    <t>Value</t>
  </si>
  <si>
    <t>Maximum of Options</t>
  </si>
  <si>
    <t>Total w/o Options</t>
  </si>
  <si>
    <t>Total (including Options)</t>
  </si>
  <si>
    <t>New (Investor) Shares</t>
  </si>
  <si>
    <t>Investor Shares</t>
  </si>
  <si>
    <r>
      <t xml:space="preserve">The Swiss Private Equity &amp; Corporate Finance Association </t>
    </r>
    <r>
      <rPr>
        <b/>
        <i/>
        <sz val="9"/>
        <color theme="1"/>
        <rFont val="Arial"/>
        <family val="2"/>
      </rPr>
      <t>(SECA)</t>
    </r>
    <r>
      <rPr>
        <i/>
        <sz val="9"/>
        <color theme="1"/>
        <rFont val="Arial"/>
        <family val="2"/>
      </rPr>
      <t xml:space="preserve"> consents to the use, reproduction and transmission of this document for the preparation and documentation of agreements relating to investments or potential investments in Swiss venture-backed companies. SECA expressly reserves all other rights.
© Swiss Private Equity &amp; Corporate Finance Association (SECA). All other rights reserved.</t>
    </r>
  </si>
  <si>
    <t>Number of existing Shares</t>
  </si>
  <si>
    <t>Nominal Value of Shares</t>
  </si>
  <si>
    <t>Seed Capital Round</t>
  </si>
  <si>
    <r>
      <t xml:space="preserve"> [</t>
    </r>
    <r>
      <rPr>
        <i/>
        <sz val="11"/>
        <color theme="1"/>
        <rFont val="Arial"/>
        <family val="2"/>
      </rPr>
      <t>Please adjust</t>
    </r>
    <r>
      <rPr>
        <sz val="11"/>
        <color theme="1"/>
        <rFont val="Arial"/>
        <family val="2"/>
      </rPr>
      <t>]</t>
    </r>
  </si>
  <si>
    <t>This document does not constitute legal advice and is not meant to serve as a recommended form suitable for each and every seed and/or early stage capital investment by business angels or similar start-up investors in a Swiss start-up company. It is intended for use as a starting point for drafting and negotiation only. All parties involved should carefully consider departing from its terms where necessary to reflect the business terms underlying the seed/early stage capital investment and should always satisfy themselves with their advisors and counsel of the commercial and legal implications of its use.</t>
  </si>
  <si>
    <r>
      <t xml:space="preserve">Seed Cap Table (Post-Money) </t>
    </r>
    <r>
      <rPr>
        <b/>
        <u/>
        <sz val="11"/>
        <color rgb="FFFF0000"/>
        <rFont val="Arial"/>
        <family val="2"/>
      </rPr>
      <t>(by way of example)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</si>
</sst>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_ * #,##0.00_ ;_ * \-#,##0.00_ ;_ * &quot;-&quot;??_ ;_ @_ 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5" fillId="0" borderId="0" xfId="0" applyFont="1"/>
    <xf numFmtId="164" fontId="1" fillId="2" borderId="1" xfId="1" applyNumberFormat="1" applyFont="1" applyFill="1" applyBorder="1"/>
    <xf numFmtId="2" fontId="1" fillId="2" borderId="1" xfId="2" applyNumberFormat="1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2" borderId="2" xfId="0" applyFont="1" applyFill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164" fontId="0" fillId="0" borderId="4" xfId="1" applyNumberFormat="1" applyFont="1" applyBorder="1"/>
    <xf numFmtId="0" fontId="0" fillId="0" borderId="4" xfId="0" applyBorder="1"/>
    <xf numFmtId="2" fontId="0" fillId="0" borderId="4" xfId="2" applyNumberFormat="1" applyFont="1" applyBorder="1"/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/>
    <xf numFmtId="164" fontId="0" fillId="3" borderId="4" xfId="1" applyNumberFormat="1" applyFont="1" applyFill="1" applyBorder="1"/>
    <xf numFmtId="0" fontId="0" fillId="3" borderId="4" xfId="0" applyFill="1" applyBorder="1"/>
    <xf numFmtId="164" fontId="2" fillId="3" borderId="1" xfId="0" applyNumberFormat="1" applyFont="1" applyFill="1" applyBorder="1"/>
    <xf numFmtId="2" fontId="0" fillId="3" borderId="4" xfId="2" applyNumberFormat="1" applyFont="1" applyFill="1" applyBorder="1"/>
    <xf numFmtId="2" fontId="2" fillId="3" borderId="1" xfId="0" applyNumberFormat="1" applyFont="1" applyFill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8" xfId="0" applyNumberFormat="1" applyBorder="1"/>
    <xf numFmtId="0" fontId="0" fillId="0" borderId="9" xfId="0" applyBorder="1"/>
    <xf numFmtId="3" fontId="0" fillId="0" borderId="10" xfId="0" applyNumberFormat="1" applyBorder="1"/>
    <xf numFmtId="0" fontId="2" fillId="5" borderId="0" xfId="0" applyFont="1" applyFill="1"/>
    <xf numFmtId="3" fontId="8" fillId="4" borderId="8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justify" vertical="center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B8B0B2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jpe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1</xdr:row>
      <xdr:rowOff>15240</xdr:rowOff>
    </xdr:from>
    <xdr:to>
      <xdr:col>7</xdr:col>
      <xdr:colOff>1324610</xdr:colOff>
      <xdr:row>6</xdr:row>
      <xdr:rowOff>80010</xdr:rowOff>
    </xdr:to>
    <xdr:pic>
      <xdr:nvPicPr>
        <xdr:cNvPr id="3" name="Grafik 2" descr="C:\Users\CAVAS\Desktop\SECA Docs\28.05.18\SECA_Logo_4C.jpg">
          <a:extLst>
            <a:ext uri="{FF2B5EF4-FFF2-40B4-BE49-F238E27FC236}">
              <a16:creationId xmlns:a16="http://schemas.microsoft.com/office/drawing/2014/main" xmlns="" id="{0F5744BA-2B6D-4196-9CBA-86251D9FD9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0520" y="198120"/>
          <a:ext cx="3214370" cy="979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49"/>
  <sheetViews>
    <sheetView tabSelected="1" view="pageLayout" zoomScaleNormal="80" workbookViewId="0">
      <selection activeCell="E22" sqref="E22"/>
    </sheetView>
  </sheetViews>
  <sheetFormatPr baseColWidth="10" defaultRowHeight="14.25" x14ac:dyDescent="0.2"/>
  <cols>
    <col min="1" max="1" width="35.75" customWidth="1"/>
    <col min="2" max="2" width="18.75" bestFit="1" customWidth="1"/>
    <col min="3" max="3" width="17.875" bestFit="1" customWidth="1"/>
    <col min="4" max="4" width="16.25" bestFit="1" customWidth="1"/>
    <col min="5" max="5" width="10.625" customWidth="1"/>
    <col min="6" max="6" width="12.5" bestFit="1" customWidth="1"/>
    <col min="7" max="7" width="14.75" bestFit="1" customWidth="1"/>
    <col min="8" max="8" width="17.25" bestFit="1" customWidth="1"/>
  </cols>
  <sheetData>
    <row r="8" spans="1:8" ht="15" thickBot="1" x14ac:dyDescent="0.25"/>
    <row r="9" spans="1:8" ht="54.6" customHeight="1" thickTop="1" thickBot="1" x14ac:dyDescent="0.25">
      <c r="A9" s="31" t="s">
        <v>30</v>
      </c>
      <c r="B9" s="34"/>
      <c r="C9" s="34"/>
      <c r="D9" s="34"/>
      <c r="E9" s="34"/>
      <c r="F9" s="34"/>
      <c r="G9" s="34"/>
      <c r="H9" s="35"/>
    </row>
    <row r="10" spans="1:8" ht="15" thickTop="1" x14ac:dyDescent="0.2"/>
    <row r="13" spans="1:8" ht="15" x14ac:dyDescent="0.25">
      <c r="A13" s="27" t="s">
        <v>0</v>
      </c>
    </row>
    <row r="14" spans="1:8" ht="15.75" thickBot="1" x14ac:dyDescent="0.3">
      <c r="A14" s="1"/>
    </row>
    <row r="15" spans="1:8" ht="15" x14ac:dyDescent="0.25">
      <c r="A15" s="21" t="s">
        <v>28</v>
      </c>
      <c r="B15" s="22"/>
    </row>
    <row r="16" spans="1:8" x14ac:dyDescent="0.2">
      <c r="A16" s="23" t="s">
        <v>26</v>
      </c>
      <c r="B16" s="28">
        <f>B33</f>
        <v>100000</v>
      </c>
      <c r="C16" t="s">
        <v>29</v>
      </c>
    </row>
    <row r="17" spans="1:8" x14ac:dyDescent="0.2">
      <c r="A17" s="23" t="s">
        <v>27</v>
      </c>
      <c r="B17" s="28">
        <v>1</v>
      </c>
      <c r="C17" t="s">
        <v>29</v>
      </c>
    </row>
    <row r="18" spans="1:8" x14ac:dyDescent="0.2">
      <c r="A18" s="23" t="s">
        <v>20</v>
      </c>
      <c r="B18" s="28">
        <v>15000</v>
      </c>
      <c r="C18" t="s">
        <v>29</v>
      </c>
    </row>
    <row r="19" spans="1:8" x14ac:dyDescent="0.2">
      <c r="A19" s="23" t="s">
        <v>1</v>
      </c>
      <c r="B19" s="28">
        <v>3450000</v>
      </c>
      <c r="C19" t="s">
        <v>29</v>
      </c>
    </row>
    <row r="20" spans="1:8" x14ac:dyDescent="0.2">
      <c r="A20" s="23" t="s">
        <v>2</v>
      </c>
      <c r="B20" s="24">
        <f>B19/(B18+B16)</f>
        <v>30</v>
      </c>
    </row>
    <row r="21" spans="1:8" s="1" customFormat="1" ht="15" x14ac:dyDescent="0.25">
      <c r="A21" s="23" t="s">
        <v>3</v>
      </c>
      <c r="B21" s="28">
        <v>900000</v>
      </c>
      <c r="C21" t="s">
        <v>29</v>
      </c>
      <c r="D21"/>
      <c r="E21"/>
      <c r="F21"/>
      <c r="G21"/>
      <c r="H21"/>
    </row>
    <row r="22" spans="1:8" x14ac:dyDescent="0.2">
      <c r="A22" s="23" t="s">
        <v>23</v>
      </c>
      <c r="B22" s="24">
        <f>B21/B20</f>
        <v>30000</v>
      </c>
    </row>
    <row r="23" spans="1:8" ht="15" thickBot="1" x14ac:dyDescent="0.25">
      <c r="A23" s="25" t="s">
        <v>4</v>
      </c>
      <c r="B23" s="26">
        <f>B21+B19</f>
        <v>4350000</v>
      </c>
    </row>
    <row r="26" spans="1:8" s="1" customFormat="1" ht="15" x14ac:dyDescent="0.25">
      <c r="A26"/>
      <c r="B26"/>
      <c r="C26"/>
      <c r="D26"/>
      <c r="E26"/>
      <c r="F26"/>
      <c r="G26"/>
      <c r="H26"/>
    </row>
    <row r="27" spans="1:8" ht="15" x14ac:dyDescent="0.25">
      <c r="A27" s="2" t="s">
        <v>31</v>
      </c>
    </row>
    <row r="28" spans="1:8" s="1" customFormat="1" ht="15" x14ac:dyDescent="0.25">
      <c r="A28"/>
      <c r="B28" s="14" t="s">
        <v>14</v>
      </c>
      <c r="C28" s="9" t="s">
        <v>24</v>
      </c>
      <c r="D28" s="14" t="s">
        <v>15</v>
      </c>
      <c r="E28" s="29" t="s">
        <v>16</v>
      </c>
      <c r="F28" s="30" t="s">
        <v>19</v>
      </c>
      <c r="G28" s="9" t="s">
        <v>17</v>
      </c>
      <c r="H28" s="14" t="s">
        <v>18</v>
      </c>
    </row>
    <row r="29" spans="1:8" ht="15" x14ac:dyDescent="0.25">
      <c r="B29" s="15"/>
      <c r="C29" s="10"/>
      <c r="D29" s="15"/>
      <c r="E29" s="10"/>
      <c r="F29" s="15"/>
      <c r="G29" s="10"/>
      <c r="H29" s="15"/>
    </row>
    <row r="30" spans="1:8" s="1" customFormat="1" ht="15" x14ac:dyDescent="0.25">
      <c r="A30" t="s">
        <v>9</v>
      </c>
      <c r="B30" s="16">
        <v>50000</v>
      </c>
      <c r="C30" s="11"/>
      <c r="D30" s="16">
        <f>B30*B17</f>
        <v>50000</v>
      </c>
      <c r="E30" s="11"/>
      <c r="F30" s="16">
        <f>B30*B20</f>
        <v>1500000</v>
      </c>
      <c r="G30" s="13">
        <f>B30*100/(B33+C38)</f>
        <v>38.46153846153846</v>
      </c>
      <c r="H30" s="19">
        <f>B30*100/D44</f>
        <v>34.482758620689658</v>
      </c>
    </row>
    <row r="31" spans="1:8" x14ac:dyDescent="0.2">
      <c r="A31" t="s">
        <v>10</v>
      </c>
      <c r="B31" s="16">
        <v>30000</v>
      </c>
      <c r="C31" s="11"/>
      <c r="D31" s="16">
        <f>B31*B17</f>
        <v>30000</v>
      </c>
      <c r="E31" s="11"/>
      <c r="F31" s="16">
        <f>B31*B20</f>
        <v>900000</v>
      </c>
      <c r="G31" s="13">
        <f>B31*100/(B33+C38)</f>
        <v>23.076923076923077</v>
      </c>
      <c r="H31" s="19">
        <f>B31*100/D44</f>
        <v>20.689655172413794</v>
      </c>
    </row>
    <row r="32" spans="1:8" x14ac:dyDescent="0.2">
      <c r="A32" t="s">
        <v>11</v>
      </c>
      <c r="B32" s="16">
        <v>20000</v>
      </c>
      <c r="C32" s="11"/>
      <c r="D32" s="16">
        <f>B32*B17</f>
        <v>20000</v>
      </c>
      <c r="E32" s="11"/>
      <c r="F32" s="16">
        <f>B32*B20</f>
        <v>600000</v>
      </c>
      <c r="G32" s="13">
        <f>B32*100/(B33+C38)</f>
        <v>15.384615384615385</v>
      </c>
      <c r="H32" s="19">
        <f>B32*100/D44</f>
        <v>13.793103448275861</v>
      </c>
    </row>
    <row r="33" spans="1:8" x14ac:dyDescent="0.2">
      <c r="A33" s="7" t="s">
        <v>12</v>
      </c>
      <c r="B33" s="3">
        <f>SUM(B30:B32)</f>
        <v>100000</v>
      </c>
      <c r="C33" s="3"/>
      <c r="D33" s="3">
        <f>SUM(D30:D32)</f>
        <v>100000</v>
      </c>
      <c r="E33" s="3"/>
      <c r="F33" s="3">
        <f>SUM(F30:F32)</f>
        <v>3000000</v>
      </c>
      <c r="G33" s="4">
        <f>SUM(G30:G32)</f>
        <v>76.92307692307692</v>
      </c>
      <c r="H33" s="4">
        <f>SUM(H30:H32)</f>
        <v>68.965517241379317</v>
      </c>
    </row>
    <row r="34" spans="1:8" x14ac:dyDescent="0.2">
      <c r="B34" s="16"/>
      <c r="C34" s="11"/>
      <c r="D34" s="16"/>
      <c r="E34" s="11"/>
      <c r="F34" s="16"/>
      <c r="G34" s="13"/>
      <c r="H34" s="19"/>
    </row>
    <row r="35" spans="1:8" x14ac:dyDescent="0.2">
      <c r="A35" t="s">
        <v>5</v>
      </c>
      <c r="B35" s="16"/>
      <c r="C35" s="11">
        <v>10000</v>
      </c>
      <c r="D35" s="16">
        <f>C35*B17</f>
        <v>10000</v>
      </c>
      <c r="E35" s="11">
        <f>C35*B20-D35</f>
        <v>290000</v>
      </c>
      <c r="F35" s="16">
        <f>C35*B20</f>
        <v>300000</v>
      </c>
      <c r="G35" s="13">
        <f>C35*100/(B33+C38)</f>
        <v>7.6923076923076925</v>
      </c>
      <c r="H35" s="19">
        <f>C35*100/D44</f>
        <v>6.8965517241379306</v>
      </c>
    </row>
    <row r="36" spans="1:8" x14ac:dyDescent="0.2">
      <c r="A36" t="s">
        <v>6</v>
      </c>
      <c r="B36" s="16"/>
      <c r="C36" s="11">
        <v>10000</v>
      </c>
      <c r="D36" s="16">
        <f>C36*1</f>
        <v>10000</v>
      </c>
      <c r="E36" s="11">
        <f>C36*B20-D36</f>
        <v>290000</v>
      </c>
      <c r="F36" s="16">
        <f>C36*B20</f>
        <v>300000</v>
      </c>
      <c r="G36" s="13">
        <f>C36*100/(B33+C38)</f>
        <v>7.6923076923076925</v>
      </c>
      <c r="H36" s="19">
        <f>C36*100/D44</f>
        <v>6.8965517241379306</v>
      </c>
    </row>
    <row r="37" spans="1:8" x14ac:dyDescent="0.2">
      <c r="A37" t="s">
        <v>7</v>
      </c>
      <c r="B37" s="16"/>
      <c r="C37" s="11">
        <v>10000</v>
      </c>
      <c r="D37" s="16">
        <f>C37*B17</f>
        <v>10000</v>
      </c>
      <c r="E37" s="11">
        <f>C37*B20-D37</f>
        <v>290000</v>
      </c>
      <c r="F37" s="16">
        <f>C37*B20</f>
        <v>300000</v>
      </c>
      <c r="G37" s="13">
        <f>C37*100/(B33+C38)</f>
        <v>7.6923076923076925</v>
      </c>
      <c r="H37" s="19">
        <f>C37*100/D44</f>
        <v>6.8965517241379306</v>
      </c>
    </row>
    <row r="38" spans="1:8" x14ac:dyDescent="0.2">
      <c r="A38" s="7" t="s">
        <v>8</v>
      </c>
      <c r="B38" s="3"/>
      <c r="C38" s="3">
        <f t="shared" ref="C38:H38" si="0">SUM(C35:C37)</f>
        <v>30000</v>
      </c>
      <c r="D38" s="3">
        <f t="shared" si="0"/>
        <v>30000</v>
      </c>
      <c r="E38" s="3">
        <f t="shared" si="0"/>
        <v>870000</v>
      </c>
      <c r="F38" s="3">
        <f t="shared" si="0"/>
        <v>900000</v>
      </c>
      <c r="G38" s="4">
        <f t="shared" si="0"/>
        <v>23.076923076923077</v>
      </c>
      <c r="H38" s="4">
        <f t="shared" si="0"/>
        <v>20.689655172413794</v>
      </c>
    </row>
    <row r="39" spans="1:8" x14ac:dyDescent="0.2">
      <c r="B39" s="16"/>
      <c r="C39" s="11"/>
      <c r="D39" s="16"/>
      <c r="E39" s="11"/>
      <c r="F39" s="16"/>
      <c r="G39" s="13"/>
      <c r="H39" s="19"/>
    </row>
    <row r="40" spans="1:8" x14ac:dyDescent="0.2">
      <c r="A40" s="7" t="s">
        <v>21</v>
      </c>
      <c r="B40" s="3">
        <f>SUM(B30:B39)-B33</f>
        <v>100000</v>
      </c>
      <c r="C40" s="3">
        <f>SUM(C30:C39)-C38</f>
        <v>30000</v>
      </c>
      <c r="D40" s="3">
        <f>SUM(D30:D39)-D33-D38</f>
        <v>130000</v>
      </c>
      <c r="E40" s="3"/>
      <c r="F40" s="3">
        <f>SUM(F30:F39)-F33-F38</f>
        <v>3900000</v>
      </c>
      <c r="G40" s="4">
        <f>SUM(G30:G39)-G33-G38</f>
        <v>99.999999999999943</v>
      </c>
      <c r="H40" s="4">
        <f>SUM(H33+H38)</f>
        <v>89.65517241379311</v>
      </c>
    </row>
    <row r="41" spans="1:8" x14ac:dyDescent="0.2">
      <c r="B41" s="17"/>
      <c r="C41" s="12"/>
      <c r="D41" s="17"/>
      <c r="E41" s="12"/>
      <c r="F41" s="17"/>
      <c r="G41" s="12"/>
      <c r="H41" s="17"/>
    </row>
    <row r="42" spans="1:8" x14ac:dyDescent="0.2">
      <c r="A42" s="7" t="s">
        <v>13</v>
      </c>
      <c r="B42" s="3">
        <f>B18</f>
        <v>15000</v>
      </c>
      <c r="C42" s="3"/>
      <c r="D42" s="3">
        <f>B42</f>
        <v>15000</v>
      </c>
      <c r="E42" s="3"/>
      <c r="F42" s="3">
        <f>B42*B20</f>
        <v>450000</v>
      </c>
      <c r="G42" s="4"/>
      <c r="H42" s="4">
        <f>B42*100/D44</f>
        <v>10.344827586206897</v>
      </c>
    </row>
    <row r="43" spans="1:8" x14ac:dyDescent="0.2">
      <c r="B43" s="17"/>
      <c r="C43" s="12"/>
      <c r="D43" s="17"/>
      <c r="E43" s="12"/>
      <c r="F43" s="17"/>
      <c r="G43" s="12"/>
      <c r="H43" s="17"/>
    </row>
    <row r="44" spans="1:8" ht="15" x14ac:dyDescent="0.25">
      <c r="A44" s="8" t="s">
        <v>22</v>
      </c>
      <c r="B44" s="18">
        <f>SUM(B40:B43)</f>
        <v>115000</v>
      </c>
      <c r="C44" s="6">
        <f>SUM(C40:C43)</f>
        <v>30000</v>
      </c>
      <c r="D44" s="18">
        <f>SUM(D40:D43)</f>
        <v>145000</v>
      </c>
      <c r="E44" s="6">
        <f>SUM(E38:E43)</f>
        <v>870000</v>
      </c>
      <c r="F44" s="18">
        <f>SUM(F40:F43)</f>
        <v>4350000</v>
      </c>
      <c r="G44" s="5"/>
      <c r="H44" s="20">
        <f>SUM(H40:H43)</f>
        <v>100</v>
      </c>
    </row>
    <row r="47" spans="1:8" ht="15" thickBot="1" x14ac:dyDescent="0.25"/>
    <row r="48" spans="1:8" ht="57" customHeight="1" thickTop="1" thickBot="1" x14ac:dyDescent="0.25">
      <c r="A48" s="31" t="s">
        <v>25</v>
      </c>
      <c r="B48" s="32"/>
      <c r="C48" s="32"/>
      <c r="D48" s="32"/>
      <c r="E48" s="32"/>
      <c r="F48" s="32"/>
      <c r="G48" s="32"/>
      <c r="H48" s="33"/>
    </row>
    <row r="49" ht="15" thickTop="1" x14ac:dyDescent="0.2"/>
  </sheetData>
  <mergeCells count="2">
    <mergeCell ref="A48:H48"/>
    <mergeCell ref="A9:H9"/>
  </mergeCells>
  <pageMargins left="0.7" right="0.7" top="0.75" bottom="0.75" header="0.3" footer="0.3"/>
  <pageSetup paperSize="9" scale="65" orientation="landscape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